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060" windowWidth="28020" windowHeight="16760" tabRatio="500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<sst xmlns="http://schemas.openxmlformats.org/spreadsheetml/2006/main" count="105" uniqueCount="89">
  <si>
    <t>Total gallons consumed</t>
  </si>
  <si>
    <t>Gas to ethanol energy ratio</t>
  </si>
  <si>
    <t>Total gal ethanol needed per year</t>
  </si>
  <si>
    <t>Total US gasoline cons/day (bbls)</t>
  </si>
  <si>
    <t>kWh per 100 lbs of switchgrass</t>
  </si>
  <si>
    <t>Average mpg using ethanol</t>
  </si>
  <si>
    <t>Miles per 100 lbs of swtchgrs</t>
  </si>
  <si>
    <t xml:space="preserve">Fuel used </t>
  </si>
  <si>
    <t>Total kWh per fuel</t>
  </si>
  <si>
    <t>Total fuel consumed</t>
  </si>
  <si>
    <t>kWh per unit fuel</t>
  </si>
  <si>
    <t>Original fuel unit</t>
  </si>
  <si>
    <t>Unit conversion</t>
  </si>
  <si>
    <t>kWh per new fuel unit</t>
  </si>
  <si>
    <t>New fuel unit</t>
  </si>
  <si>
    <t>coal</t>
  </si>
  <si>
    <t>per ton</t>
  </si>
  <si>
    <t>2000 lbs / ton</t>
  </si>
  <si>
    <t>per lb</t>
  </si>
  <si>
    <t>oil</t>
  </si>
  <si>
    <t>per barrel</t>
  </si>
  <si>
    <t>42 gal. / bbl</t>
  </si>
  <si>
    <t>per gallon</t>
  </si>
  <si>
    <t>gas</t>
  </si>
  <si>
    <t>per cubic ft.</t>
  </si>
  <si>
    <t>N/A</t>
  </si>
  <si>
    <t>Fuel used</t>
  </si>
  <si>
    <t>Transmission efficiency</t>
  </si>
  <si>
    <t>Charging efficiency</t>
  </si>
  <si>
    <t>Miles per unit fuel</t>
  </si>
  <si>
    <t>Fuel unit</t>
  </si>
  <si>
    <t>Tax per barrel ($)</t>
  </si>
  <si>
    <t>Current price per barrel ($)</t>
  </si>
  <si>
    <t>Table 1</t>
  </si>
  <si>
    <t>Battery</t>
  </si>
  <si>
    <t>Volts</t>
  </si>
  <si>
    <t>Amp hours</t>
  </si>
  <si>
    <t>Watt hours</t>
  </si>
  <si>
    <t>Kilowatt hours</t>
  </si>
  <si>
    <t>Lbs / kWh</t>
  </si>
  <si>
    <t>Lithium</t>
  </si>
  <si>
    <t>Lead</t>
  </si>
  <si>
    <t>Battery Mass (Lbs)</t>
  </si>
  <si>
    <t>Table 2</t>
  </si>
  <si>
    <t>Table 3</t>
  </si>
  <si>
    <t>EV Model</t>
  </si>
  <si>
    <t>kWh / 100 mi</t>
  </si>
  <si>
    <t>Table 4</t>
  </si>
  <si>
    <t>Energy</t>
  </si>
  <si>
    <t>Lbs / 100 miles</t>
  </si>
  <si>
    <t>Cost / kWh</t>
  </si>
  <si>
    <t>kWh / 100 miles</t>
  </si>
  <si>
    <t>Cost ($)</t>
  </si>
  <si>
    <t>Cost($) / 100 miles</t>
  </si>
  <si>
    <t>kWh per lb of switchgrass</t>
  </si>
  <si>
    <t>% increase in US consumption</t>
  </si>
  <si>
    <t>Millions of barrels more consumed by the US per day</t>
  </si>
  <si>
    <t>Miles per kWh for electric Honda Fit</t>
  </si>
  <si>
    <r>
      <t xml:space="preserve">Table 5 </t>
    </r>
    <r>
      <rPr>
        <sz val="12"/>
        <color indexed="8"/>
        <rFont val="Calibri"/>
        <family val="2"/>
      </rPr>
      <t>(1,2,3)</t>
    </r>
  </si>
  <si>
    <r>
      <t xml:space="preserve">Table 6 </t>
    </r>
    <r>
      <rPr>
        <sz val="12"/>
        <color indexed="8"/>
        <rFont val="Calibri"/>
        <family val="2"/>
      </rPr>
      <t>(4,5,6,7)</t>
    </r>
  </si>
  <si>
    <r>
      <t xml:space="preserve">Table 7 </t>
    </r>
    <r>
      <rPr>
        <sz val="12"/>
        <color indexed="8"/>
        <rFont val="Calibri"/>
        <family val="2"/>
      </rPr>
      <t>(7,2,3)</t>
    </r>
  </si>
  <si>
    <r>
      <t xml:space="preserve">Table 8 </t>
    </r>
    <r>
      <rPr>
        <sz val="12"/>
        <color indexed="8"/>
        <rFont val="Calibri"/>
        <family val="2"/>
      </rPr>
      <t>(8,9)</t>
    </r>
  </si>
  <si>
    <r>
      <t xml:space="preserve">Table 9 </t>
    </r>
    <r>
      <rPr>
        <sz val="12"/>
        <color indexed="8"/>
        <rFont val="Calibri"/>
        <family val="2"/>
      </rPr>
      <t>(5,6,7</t>
    </r>
    <r>
      <rPr>
        <sz val="16"/>
        <color indexed="8"/>
        <rFont val="Calibri"/>
        <family val="2"/>
      </rPr>
      <t>)</t>
    </r>
  </si>
  <si>
    <r>
      <t xml:space="preserve">Table 10 </t>
    </r>
    <r>
      <rPr>
        <sz val="12"/>
        <color indexed="8"/>
        <rFont val="Calibri"/>
        <family val="2"/>
      </rPr>
      <t>(10)</t>
    </r>
  </si>
  <si>
    <r>
      <t xml:space="preserve">Table 11 </t>
    </r>
    <r>
      <rPr>
        <sz val="12"/>
        <color indexed="8"/>
        <rFont val="Calibri"/>
        <family val="2"/>
      </rPr>
      <t>(11,12)</t>
    </r>
  </si>
  <si>
    <t>% reduction in GDP</t>
  </si>
  <si>
    <t>New price per barrel ($)</t>
  </si>
  <si>
    <t>kWh per ton of switchgrass</t>
  </si>
  <si>
    <t>Transmission efficiency compens</t>
  </si>
  <si>
    <t>Charging efficiency compens</t>
  </si>
  <si>
    <t>Tons switchgrass needed per year</t>
  </si>
  <si>
    <t xml:space="preserve">Total acres of swtchgrs needed </t>
  </si>
  <si>
    <t>Total sq miles of swtchgrs needed</t>
  </si>
  <si>
    <t>1. US Energy Information Administration FAQ’s. https://www.eia.gov/tools/faqs/faq.php?id=23&amp;t=10</t>
  </si>
  <si>
    <t>2. US Department of Energy. Alternative Fuels Data Center. Accessed on June 17, 2023. https://afdc.energy.gov/fuels/properties</t>
  </si>
  <si>
    <t>3. USDA. 2019. Switchgrass (Panicum virgatum) for Biofuel Production. Farm Energy. April 3, 2019. Accessed on March 30, 2024. https://farm-energy.extension.org/switchgrass-panicum-virgatum-for-biofuel-production/ (based on 80 gallons ethanol per ton &amp; 9.4 tons per acre per year)</t>
  </si>
  <si>
    <t>4. Burn Test Proves Hopeful. Renewable Energy World. June 19, 2006. Accessed on Jun 17, 2023. https://www.renewableenergyworld.com/baseload/switchgrass-burn-test-proves-hopeful-45188/ (based on 19,607,000 kWh per 15,647 tons of switchgrass)</t>
  </si>
  <si>
    <t>5. US Energy Information Administration FAQ’s. https://www.eia.gov/tools/faqs/faq.php?id=105&amp;t=3</t>
  </si>
  <si>
    <t>6. Batteries: What We Know About Them &amp; How to Use Them. Home Power 1997, April/May, p 66.</t>
  </si>
  <si>
    <t>7. Fuel Economy Guide. www.fueleconomy.gov (based on 100 miles / 29 kWh)</t>
  </si>
  <si>
    <t>8. US Energy Information Administration. https://www.eia.gov/totalenergy/data/monthly/pdf/sec7_5.pdf</t>
  </si>
  <si>
    <t>9. US Energy Information Administration. https://www.eia.gov/totalenergy/data/monthly/pdf/sec7_9.pdf</t>
  </si>
  <si>
    <t>10. Rule of thumb (price drops $4 for each million bbls) (obtained by request from the Energy Information Administration c.2011): InfoCtr@eia.gov</t>
  </si>
  <si>
    <t>11. A Simple Rule Of Thumb Regarding Oil And How It Impacts The Economy. Business Insider. February 24, 2011. Available online: https://www.businessinsider.com/oil-impact-on-the-economy-2011-2 (adjusted for inflation)</t>
  </si>
  <si>
    <t>12. CPI Inflation Calculator. https://www.in2013dollars.com/us/inflation/2011?amount=1</t>
  </si>
  <si>
    <t>Miles per 100 lbs of swtchgrs for electric Honda Fit</t>
  </si>
  <si>
    <t>Average mpg for gas Honda Fit</t>
  </si>
  <si>
    <t>Millions of barrels oil consumed by  US per day</t>
  </si>
  <si>
    <t>2014 Honda Fit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</si>
</sst>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"/>
      <family val="1"/>
    </font>
    <font>
      <sz val="16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2"/>
      <color indexed="8"/>
      <name val="Geneva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8"/>
      <name val="Calibri"/>
      <family val="2"/>
    </font>
    <font>
      <sz val="12"/>
      <color indexed="30"/>
      <name val="Calibri"/>
      <family val="2"/>
    </font>
    <font>
      <b/>
      <sz val="2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432FF"/>
      <name val="Calibri"/>
      <family val="2"/>
    </font>
    <font>
      <sz val="12"/>
      <color theme="1"/>
      <name val="Geneva"/>
      <family val="2"/>
    </font>
    <font>
      <b/>
      <sz val="12"/>
      <color rgb="FF0432FF"/>
      <name val="Calibri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16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b/>
      <sz val="11"/>
      <color theme="1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1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1" fontId="57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3" fontId="5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2" fontId="59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2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" fontId="60" fillId="0" borderId="0" xfId="0" applyNumberFormat="1" applyFont="1" applyAlignment="1">
      <alignment horizontal="center"/>
    </xf>
    <xf numFmtId="2" fontId="60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55" fillId="0" borderId="0" xfId="53" applyFont="1" applyAlignment="1">
      <alignment vertical="center"/>
    </xf>
    <xf numFmtId="2" fontId="55" fillId="0" borderId="0" xfId="0" applyNumberFormat="1" applyFont="1" applyAlignment="1">
      <alignment horizontal="left"/>
    </xf>
    <xf numFmtId="0" fontId="55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" fontId="6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3" fontId="53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/>
    </xf>
    <xf numFmtId="2" fontId="31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0" fontId="53" fillId="0" borderId="12" xfId="0" applyFont="1" applyBorder="1" applyAlignment="1">
      <alignment horizontal="left"/>
    </xf>
    <xf numFmtId="2" fontId="60" fillId="0" borderId="13" xfId="0" applyNumberFormat="1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2" fontId="55" fillId="0" borderId="13" xfId="0" applyNumberFormat="1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2" fontId="61" fillId="0" borderId="14" xfId="0" applyNumberFormat="1" applyFont="1" applyBorder="1" applyAlignment="1">
      <alignment horizontal="center"/>
    </xf>
    <xf numFmtId="0" fontId="59" fillId="0" borderId="1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2" fontId="60" fillId="0" borderId="14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" fontId="53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27</xdr:row>
      <xdr:rowOff>152400</xdr:rowOff>
    </xdr:from>
    <xdr:ext cx="3457575" cy="371475"/>
    <xdr:sp>
      <xdr:nvSpPr>
        <xdr:cNvPr id="1" name="TextBox 2"/>
        <xdr:cNvSpPr txBox="1">
          <a:spLocks noChangeArrowheads="1"/>
        </xdr:cNvSpPr>
      </xdr:nvSpPr>
      <xdr:spPr>
        <a:xfrm>
          <a:off x="2628900" y="5553075"/>
          <a:ext cx="3457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births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1000 population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="120" zoomScaleNormal="120" zoomScalePageLayoutView="0" workbookViewId="0" topLeftCell="A1">
      <selection activeCell="J6" sqref="J6"/>
    </sheetView>
  </sheetViews>
  <sheetFormatPr defaultColWidth="11.00390625" defaultRowHeight="15.75"/>
  <cols>
    <col min="1" max="1" width="2.50390625" style="0" customWidth="1"/>
    <col min="2" max="2" width="17.625" style="0" customWidth="1"/>
    <col min="3" max="3" width="18.875" style="0" customWidth="1"/>
    <col min="4" max="4" width="16.125" style="0" customWidth="1"/>
    <col min="5" max="5" width="17.00390625" style="0" customWidth="1"/>
    <col min="6" max="6" width="17.50390625" style="0" customWidth="1"/>
    <col min="7" max="7" width="19.875" style="0" customWidth="1"/>
    <col min="8" max="9" width="14.00390625" style="0" customWidth="1"/>
    <col min="10" max="10" width="19.50390625" style="0" customWidth="1"/>
  </cols>
  <sheetData>
    <row r="1" ht="21.75" thickBot="1">
      <c r="B1" s="27" t="s">
        <v>33</v>
      </c>
    </row>
    <row r="2" spans="2:8" ht="16.5">
      <c r="B2" s="46" t="s">
        <v>34</v>
      </c>
      <c r="C2" s="47" t="s">
        <v>35</v>
      </c>
      <c r="D2" s="48" t="s">
        <v>36</v>
      </c>
      <c r="E2" s="47" t="s">
        <v>37</v>
      </c>
      <c r="F2" s="48" t="s">
        <v>42</v>
      </c>
      <c r="G2" s="47" t="s">
        <v>38</v>
      </c>
      <c r="H2" s="49" t="s">
        <v>39</v>
      </c>
    </row>
    <row r="3" spans="2:8" ht="15.75">
      <c r="B3" s="33" t="s">
        <v>40</v>
      </c>
      <c r="C3" s="34">
        <v>12</v>
      </c>
      <c r="D3" s="35"/>
      <c r="E3" s="34">
        <f>C3*D3</f>
        <v>0</v>
      </c>
      <c r="F3" s="35"/>
      <c r="G3" s="36">
        <f>E3/1000</f>
        <v>0</v>
      </c>
      <c r="H3" s="84" t="e">
        <f>F3/G3</f>
        <v>#DIV/0!</v>
      </c>
    </row>
    <row r="4" spans="2:8" ht="16.5" thickBot="1">
      <c r="B4" s="38" t="s">
        <v>41</v>
      </c>
      <c r="C4" s="39">
        <v>12</v>
      </c>
      <c r="D4" s="40"/>
      <c r="E4" s="41">
        <f>C4*D4</f>
        <v>0</v>
      </c>
      <c r="F4" s="40"/>
      <c r="G4" s="42">
        <f>E4/1000</f>
        <v>0</v>
      </c>
      <c r="H4" s="85" t="e">
        <f>F4/G4</f>
        <v>#DIV/0!</v>
      </c>
    </row>
    <row r="6" ht="21.75" thickBot="1">
      <c r="B6" s="27" t="s">
        <v>43</v>
      </c>
    </row>
    <row r="7" spans="2:8" ht="16.5">
      <c r="B7" s="46" t="s">
        <v>45</v>
      </c>
      <c r="C7" s="50" t="s">
        <v>46</v>
      </c>
      <c r="D7" s="29"/>
      <c r="E7" s="10"/>
      <c r="F7" s="29"/>
      <c r="G7" s="10"/>
      <c r="H7" s="10"/>
    </row>
    <row r="8" spans="2:8" ht="16.5" thickBot="1">
      <c r="B8" s="38" t="s">
        <v>88</v>
      </c>
      <c r="C8" s="44"/>
      <c r="D8" s="11"/>
      <c r="E8" s="11"/>
      <c r="F8" s="11"/>
      <c r="G8" s="11"/>
      <c r="H8" s="23"/>
    </row>
    <row r="9" spans="2:3" ht="15.75">
      <c r="B9" s="15"/>
      <c r="C9" s="28"/>
    </row>
    <row r="10" ht="21.75" thickBot="1">
      <c r="B10" s="27" t="s">
        <v>44</v>
      </c>
    </row>
    <row r="11" spans="2:8" ht="16.5">
      <c r="B11" s="46" t="s">
        <v>48</v>
      </c>
      <c r="C11" s="47" t="s">
        <v>46</v>
      </c>
      <c r="D11" s="47" t="s">
        <v>39</v>
      </c>
      <c r="E11" s="49" t="s">
        <v>49</v>
      </c>
      <c r="F11" s="29"/>
      <c r="G11" s="10"/>
      <c r="H11" s="10"/>
    </row>
    <row r="12" spans="2:8" ht="15.75">
      <c r="B12" s="33" t="s">
        <v>40</v>
      </c>
      <c r="C12" s="34">
        <f>C8</f>
        <v>0</v>
      </c>
      <c r="D12" s="34" t="e">
        <f>H3</f>
        <v>#DIV/0!</v>
      </c>
      <c r="E12" s="37" t="e">
        <f>C12*D12</f>
        <v>#DIV/0!</v>
      </c>
      <c r="F12" s="11"/>
      <c r="G12" s="11"/>
      <c r="H12" s="23"/>
    </row>
    <row r="13" spans="2:5" ht="16.5" thickBot="1">
      <c r="B13" s="38" t="s">
        <v>41</v>
      </c>
      <c r="C13" s="41">
        <f>C8</f>
        <v>0</v>
      </c>
      <c r="D13" s="45" t="e">
        <f>H4</f>
        <v>#DIV/0!</v>
      </c>
      <c r="E13" s="43" t="e">
        <f>C13*D13</f>
        <v>#DIV/0!</v>
      </c>
    </row>
    <row r="15" ht="21.75" thickBot="1">
      <c r="B15" s="27" t="s">
        <v>47</v>
      </c>
    </row>
    <row r="16" spans="2:8" ht="16.5">
      <c r="B16" s="46" t="s">
        <v>34</v>
      </c>
      <c r="C16" s="48" t="s">
        <v>52</v>
      </c>
      <c r="D16" s="47" t="s">
        <v>38</v>
      </c>
      <c r="E16" s="47" t="s">
        <v>50</v>
      </c>
      <c r="F16" s="51" t="s">
        <v>51</v>
      </c>
      <c r="G16" s="49" t="s">
        <v>53</v>
      </c>
      <c r="H16" s="10"/>
    </row>
    <row r="17" spans="2:8" ht="15.75">
      <c r="B17" s="33" t="s">
        <v>40</v>
      </c>
      <c r="C17" s="35"/>
      <c r="D17" s="36">
        <f>G3</f>
        <v>0</v>
      </c>
      <c r="E17" s="34" t="e">
        <f>C17/D17</f>
        <v>#DIV/0!</v>
      </c>
      <c r="F17" s="34">
        <f>C8</f>
        <v>0</v>
      </c>
      <c r="G17" s="37" t="e">
        <f>E17*F17</f>
        <v>#DIV/0!</v>
      </c>
      <c r="H17" s="23"/>
    </row>
    <row r="18" spans="2:7" ht="16.5" thickBot="1">
      <c r="B18" s="38" t="s">
        <v>41</v>
      </c>
      <c r="C18" s="40"/>
      <c r="D18" s="42">
        <f>G4</f>
        <v>0</v>
      </c>
      <c r="E18" s="41" t="e">
        <f>C18/D18</f>
        <v>#DIV/0!</v>
      </c>
      <c r="F18" s="45">
        <f>C8</f>
        <v>0</v>
      </c>
      <c r="G18" s="43" t="e">
        <f>E18*F18</f>
        <v>#DIV/0!</v>
      </c>
    </row>
    <row r="20" ht="21.75" thickBot="1">
      <c r="B20" s="27" t="s">
        <v>58</v>
      </c>
    </row>
    <row r="21" spans="2:8" s="3" customFormat="1" ht="46.5" customHeight="1">
      <c r="B21" s="52" t="s">
        <v>3</v>
      </c>
      <c r="C21" s="47" t="s">
        <v>1</v>
      </c>
      <c r="D21" s="47" t="s">
        <v>0</v>
      </c>
      <c r="E21" s="47" t="s">
        <v>2</v>
      </c>
      <c r="F21" s="47" t="s">
        <v>70</v>
      </c>
      <c r="G21" s="47" t="s">
        <v>71</v>
      </c>
      <c r="H21" s="49" t="s">
        <v>72</v>
      </c>
    </row>
    <row r="22" spans="2:8" s="3" customFormat="1" ht="16.5" thickBot="1">
      <c r="B22" s="53"/>
      <c r="C22" s="41">
        <f>B22/0.67</f>
        <v>0</v>
      </c>
      <c r="D22" s="41">
        <f>C22*42</f>
        <v>0</v>
      </c>
      <c r="E22" s="41">
        <f>D22*365</f>
        <v>0</v>
      </c>
      <c r="F22" s="41">
        <f>E22/80</f>
        <v>0</v>
      </c>
      <c r="G22" s="41">
        <f>F22/9.4</f>
        <v>0</v>
      </c>
      <c r="H22" s="43">
        <f>G22/640</f>
        <v>0</v>
      </c>
    </row>
    <row r="23" s="3" customFormat="1" ht="15.75"/>
    <row r="24" s="3" customFormat="1" ht="21" customHeight="1" thickBot="1">
      <c r="B24" s="27" t="s">
        <v>59</v>
      </c>
    </row>
    <row r="25" spans="2:9" s="3" customFormat="1" ht="48" customHeight="1">
      <c r="B25" s="79" t="s">
        <v>67</v>
      </c>
      <c r="C25" s="47" t="s">
        <v>54</v>
      </c>
      <c r="D25" s="47" t="s">
        <v>68</v>
      </c>
      <c r="E25" s="47" t="s">
        <v>69</v>
      </c>
      <c r="F25" s="47" t="s">
        <v>4</v>
      </c>
      <c r="G25" s="49" t="s">
        <v>85</v>
      </c>
      <c r="I25" s="82"/>
    </row>
    <row r="26" spans="2:7" s="3" customFormat="1" ht="16.5" thickBot="1">
      <c r="B26" s="83"/>
      <c r="C26" s="54">
        <f>B26/2000</f>
        <v>0</v>
      </c>
      <c r="D26" s="54">
        <f>C26*0.95</f>
        <v>0</v>
      </c>
      <c r="E26" s="54">
        <f>D26*0.81</f>
        <v>0</v>
      </c>
      <c r="F26" s="41">
        <f>E26*100</f>
        <v>0</v>
      </c>
      <c r="G26" s="43">
        <f>F26*3.45</f>
        <v>0</v>
      </c>
    </row>
    <row r="27" spans="2:10" s="3" customFormat="1" ht="15.75">
      <c r="B27" s="13"/>
      <c r="C27" s="13"/>
      <c r="D27" s="11"/>
      <c r="E27" s="14"/>
      <c r="F27" s="14"/>
      <c r="G27" s="14"/>
      <c r="H27" s="14"/>
      <c r="I27" s="11"/>
      <c r="J27" s="23"/>
    </row>
    <row r="28" s="3" customFormat="1" ht="21.75" thickBot="1">
      <c r="B28" s="27" t="s">
        <v>60</v>
      </c>
    </row>
    <row r="29" spans="2:4" s="3" customFormat="1" ht="46.5" customHeight="1">
      <c r="B29" s="52" t="s">
        <v>86</v>
      </c>
      <c r="C29" s="47" t="s">
        <v>5</v>
      </c>
      <c r="D29" s="49" t="s">
        <v>6</v>
      </c>
    </row>
    <row r="30" spans="2:4" s="3" customFormat="1" ht="16.5" thickBot="1">
      <c r="B30" s="53"/>
      <c r="C30" s="41">
        <f>B30*0.67</f>
        <v>0</v>
      </c>
      <c r="D30" s="43">
        <f>C30*4</f>
        <v>0</v>
      </c>
    </row>
    <row r="31" spans="2:4" s="3" customFormat="1" ht="15.75">
      <c r="B31" s="9"/>
      <c r="C31" s="11"/>
      <c r="D31" s="23"/>
    </row>
    <row r="32" spans="2:4" s="3" customFormat="1" ht="21.75" thickBot="1">
      <c r="B32" s="27" t="s">
        <v>61</v>
      </c>
      <c r="C32" s="11"/>
      <c r="D32" s="12"/>
    </row>
    <row r="33" spans="2:9" s="3" customFormat="1" ht="33.75">
      <c r="B33" s="55" t="s">
        <v>7</v>
      </c>
      <c r="C33" s="56" t="s">
        <v>8</v>
      </c>
      <c r="D33" s="56" t="s">
        <v>9</v>
      </c>
      <c r="E33" s="47" t="s">
        <v>10</v>
      </c>
      <c r="F33" s="47" t="s">
        <v>11</v>
      </c>
      <c r="G33" s="47" t="s">
        <v>12</v>
      </c>
      <c r="H33" s="47" t="s">
        <v>13</v>
      </c>
      <c r="I33" s="49" t="s">
        <v>14</v>
      </c>
    </row>
    <row r="34" spans="2:9" s="3" customFormat="1" ht="15.75">
      <c r="B34" s="57" t="s">
        <v>15</v>
      </c>
      <c r="C34" s="58"/>
      <c r="D34" s="58"/>
      <c r="E34" s="59" t="e">
        <f>C34/D34</f>
        <v>#DIV/0!</v>
      </c>
      <c r="F34" s="60" t="s">
        <v>16</v>
      </c>
      <c r="G34" s="61" t="s">
        <v>17</v>
      </c>
      <c r="H34" s="62" t="e">
        <f>E34/2000</f>
        <v>#DIV/0!</v>
      </c>
      <c r="I34" s="63" t="s">
        <v>18</v>
      </c>
    </row>
    <row r="35" spans="2:9" s="3" customFormat="1" ht="15.75">
      <c r="B35" s="57" t="s">
        <v>19</v>
      </c>
      <c r="C35" s="64"/>
      <c r="D35" s="64"/>
      <c r="E35" s="59" t="e">
        <f>C35/D35</f>
        <v>#DIV/0!</v>
      </c>
      <c r="F35" s="60" t="s">
        <v>20</v>
      </c>
      <c r="G35" s="61" t="s">
        <v>21</v>
      </c>
      <c r="H35" s="62" t="e">
        <f>E35/42</f>
        <v>#DIV/0!</v>
      </c>
      <c r="I35" s="63" t="s">
        <v>22</v>
      </c>
    </row>
    <row r="36" spans="2:9" s="3" customFormat="1" ht="16.5" thickBot="1">
      <c r="B36" s="65" t="s">
        <v>23</v>
      </c>
      <c r="C36" s="40"/>
      <c r="D36" s="40"/>
      <c r="E36" s="66" t="e">
        <f>C36/D36</f>
        <v>#DIV/0!</v>
      </c>
      <c r="F36" s="67" t="s">
        <v>24</v>
      </c>
      <c r="G36" s="68" t="s">
        <v>25</v>
      </c>
      <c r="H36" s="54" t="e">
        <f>E36</f>
        <v>#DIV/0!</v>
      </c>
      <c r="I36" s="69" t="s">
        <v>24</v>
      </c>
    </row>
    <row r="37" spans="2:9" s="3" customFormat="1" ht="15.75">
      <c r="B37" s="17"/>
      <c r="C37" s="9"/>
      <c r="D37" s="9"/>
      <c r="E37" s="26"/>
      <c r="F37" s="17"/>
      <c r="G37" s="15"/>
      <c r="H37" s="24"/>
      <c r="I37" s="17"/>
    </row>
    <row r="38" spans="2:8" s="3" customFormat="1" ht="21.75" thickBot="1">
      <c r="B38" s="27" t="s">
        <v>62</v>
      </c>
      <c r="H38" s="8"/>
    </row>
    <row r="39" spans="2:8" s="3" customFormat="1" ht="33.75">
      <c r="B39" s="46" t="s">
        <v>26</v>
      </c>
      <c r="C39" s="47" t="s">
        <v>13</v>
      </c>
      <c r="D39" s="47" t="s">
        <v>27</v>
      </c>
      <c r="E39" s="47" t="s">
        <v>28</v>
      </c>
      <c r="F39" s="47" t="s">
        <v>57</v>
      </c>
      <c r="G39" s="47" t="s">
        <v>29</v>
      </c>
      <c r="H39" s="49" t="s">
        <v>30</v>
      </c>
    </row>
    <row r="40" spans="2:8" s="3" customFormat="1" ht="15.75">
      <c r="B40" s="70" t="s">
        <v>15</v>
      </c>
      <c r="C40" s="62" t="e">
        <f>H34</f>
        <v>#DIV/0!</v>
      </c>
      <c r="D40" s="71">
        <v>0.95</v>
      </c>
      <c r="E40" s="71">
        <v>0.81</v>
      </c>
      <c r="F40" s="62">
        <v>3.44</v>
      </c>
      <c r="G40" s="72" t="e">
        <f>C40*D40*E40*F40</f>
        <v>#DIV/0!</v>
      </c>
      <c r="H40" s="63" t="s">
        <v>18</v>
      </c>
    </row>
    <row r="41" spans="2:8" s="3" customFormat="1" ht="15.75">
      <c r="B41" s="70" t="s">
        <v>19</v>
      </c>
      <c r="C41" s="62" t="e">
        <f>H35</f>
        <v>#DIV/0!</v>
      </c>
      <c r="D41" s="71">
        <v>0.95</v>
      </c>
      <c r="E41" s="71">
        <v>0.81</v>
      </c>
      <c r="F41" s="62">
        <v>3.44</v>
      </c>
      <c r="G41" s="72" t="e">
        <f>C41*D41*E41*F41</f>
        <v>#DIV/0!</v>
      </c>
      <c r="H41" s="63" t="s">
        <v>22</v>
      </c>
    </row>
    <row r="42" spans="2:8" s="3" customFormat="1" ht="16.5" thickBot="1">
      <c r="B42" s="73" t="s">
        <v>23</v>
      </c>
      <c r="C42" s="54" t="e">
        <f>H36</f>
        <v>#DIV/0!</v>
      </c>
      <c r="D42" s="68">
        <v>0.95</v>
      </c>
      <c r="E42" s="68">
        <v>0.81</v>
      </c>
      <c r="F42" s="54">
        <v>3.44</v>
      </c>
      <c r="G42" s="74" t="e">
        <f>C42*D42*E42*F42</f>
        <v>#DIV/0!</v>
      </c>
      <c r="H42" s="69" t="s">
        <v>24</v>
      </c>
    </row>
    <row r="43" spans="2:8" s="3" customFormat="1" ht="15.75">
      <c r="B43" s="18"/>
      <c r="C43" s="14"/>
      <c r="D43" s="15"/>
      <c r="E43" s="15"/>
      <c r="F43" s="15"/>
      <c r="G43" s="24"/>
      <c r="H43" s="17"/>
    </row>
    <row r="44" spans="2:8" s="3" customFormat="1" ht="21.75" thickBot="1">
      <c r="B44" s="27" t="s">
        <v>63</v>
      </c>
      <c r="C44" s="14"/>
      <c r="D44" s="15"/>
      <c r="E44" s="15"/>
      <c r="F44" s="15"/>
      <c r="G44" s="19"/>
      <c r="H44" s="17"/>
    </row>
    <row r="45" spans="2:8" s="3" customFormat="1" ht="51">
      <c r="B45" s="52" t="s">
        <v>87</v>
      </c>
      <c r="C45" s="47" t="s">
        <v>55</v>
      </c>
      <c r="D45" s="47" t="s">
        <v>56</v>
      </c>
      <c r="E45" s="56" t="s">
        <v>32</v>
      </c>
      <c r="F45" s="49" t="s">
        <v>66</v>
      </c>
      <c r="G45" s="19"/>
      <c r="H45" s="17"/>
    </row>
    <row r="46" spans="2:8" s="3" customFormat="1" ht="16.5" thickBot="1">
      <c r="B46" s="75"/>
      <c r="C46" s="76">
        <v>10</v>
      </c>
      <c r="D46" s="76">
        <f>B46*C46/100</f>
        <v>0</v>
      </c>
      <c r="E46" s="77">
        <v>100</v>
      </c>
      <c r="F46" s="78">
        <f>E46+D46*4</f>
        <v>100</v>
      </c>
      <c r="G46" s="19"/>
      <c r="H46" s="17"/>
    </row>
    <row r="47" spans="2:8" s="3" customFormat="1" ht="15.75">
      <c r="B47" s="22"/>
      <c r="C47" s="21"/>
      <c r="D47" s="21"/>
      <c r="E47" s="20"/>
      <c r="F47" s="25"/>
      <c r="G47" s="19"/>
      <c r="H47" s="17"/>
    </row>
    <row r="48" spans="2:8" s="3" customFormat="1" ht="21.75" thickBot="1">
      <c r="B48" s="27" t="s">
        <v>64</v>
      </c>
      <c r="C48" s="14"/>
      <c r="D48" s="15"/>
      <c r="E48" s="15"/>
      <c r="F48" s="15"/>
      <c r="G48" s="19"/>
      <c r="H48" s="17"/>
    </row>
    <row r="49" spans="2:8" s="3" customFormat="1" ht="16.5">
      <c r="B49" s="79" t="s">
        <v>31</v>
      </c>
      <c r="C49" s="80" t="s">
        <v>65</v>
      </c>
      <c r="D49" s="16"/>
      <c r="H49" s="17"/>
    </row>
    <row r="50" spans="2:8" s="3" customFormat="1" ht="16.5" customHeight="1" thickBot="1">
      <c r="B50" s="53"/>
      <c r="C50" s="81">
        <f>B50/14*0.2</f>
        <v>0</v>
      </c>
      <c r="H50" s="17"/>
    </row>
    <row r="51" spans="2:7" s="3" customFormat="1" ht="15.75">
      <c r="B51" s="6"/>
      <c r="C51" s="5"/>
      <c r="D51" s="7"/>
      <c r="E51" s="4"/>
      <c r="F51" s="4"/>
      <c r="G51" s="4"/>
    </row>
    <row r="52" spans="2:7" s="3" customFormat="1" ht="15.75">
      <c r="B52" s="30" t="s">
        <v>73</v>
      </c>
      <c r="C52"/>
      <c r="D52"/>
      <c r="E52"/>
      <c r="F52"/>
      <c r="G52"/>
    </row>
    <row r="53" spans="2:9" s="3" customFormat="1" ht="15.75">
      <c r="B53" s="32" t="s">
        <v>74</v>
      </c>
      <c r="C53"/>
      <c r="D53"/>
      <c r="E53"/>
      <c r="F53"/>
      <c r="G53"/>
      <c r="H53" s="4"/>
      <c r="I53" s="4"/>
    </row>
    <row r="54" ht="18.75" customHeight="1">
      <c r="B54" s="30" t="s">
        <v>75</v>
      </c>
    </row>
    <row r="55" ht="15" customHeight="1">
      <c r="B55" s="32" t="s">
        <v>76</v>
      </c>
    </row>
    <row r="56" ht="16.5" customHeight="1">
      <c r="B56" s="30" t="s">
        <v>77</v>
      </c>
    </row>
    <row r="57" ht="16.5" customHeight="1">
      <c r="B57" s="32" t="s">
        <v>78</v>
      </c>
    </row>
    <row r="58" spans="2:5" ht="16.5" customHeight="1">
      <c r="B58" s="4" t="s">
        <v>79</v>
      </c>
      <c r="E58" s="1"/>
    </row>
    <row r="59" spans="2:5" ht="18" customHeight="1">
      <c r="B59" s="4" t="s">
        <v>80</v>
      </c>
      <c r="C59" s="1"/>
      <c r="D59" s="1"/>
      <c r="E59" s="1"/>
    </row>
    <row r="60" spans="2:4" ht="15.75" customHeight="1">
      <c r="B60" s="31" t="s">
        <v>81</v>
      </c>
      <c r="C60" s="1"/>
      <c r="D60" s="1"/>
    </row>
    <row r="61" spans="2:4" ht="15.75">
      <c r="B61" s="4" t="s">
        <v>82</v>
      </c>
      <c r="D61" s="2"/>
    </row>
    <row r="62" ht="15.75">
      <c r="B62" s="4" t="s">
        <v>83</v>
      </c>
    </row>
    <row r="63" ht="15.75">
      <c r="B63" s="4" t="s">
        <v>84</v>
      </c>
    </row>
  </sheetData>
  <sheetProtection/>
  <printOptions/>
  <pageMargins left="0.75" right="0.75" top="1" bottom="1" header="0.5" footer="0.5"/>
  <pageSetup orientation="portrait"/>
  <headerFooter>
    <oddHeader>&amp;CPage &amp;P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1">
      <selection activeCell="T37" sqref="T37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11.00390625" defaultRowHeight="15.75"/>
  <cols>
    <col min="1" max="14" width="11.00390625" style="0" customWidth="1"/>
    <col min="15" max="15" width="26.625" style="0" customWidth="1"/>
    <col min="16" max="16" width="32.375" style="0" customWidth="1"/>
    <col min="17" max="17" width="35.125" style="0" customWidth="1"/>
  </cols>
  <sheetData/>
  <sheetProtection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Chaves</dc:creator>
  <cp:keywords/>
  <dc:description/>
  <cp:lastModifiedBy>Antonio Chaves</cp:lastModifiedBy>
  <cp:lastPrinted>2014-05-04T22:16:49Z</cp:lastPrinted>
  <dcterms:created xsi:type="dcterms:W3CDTF">2014-04-23T00:18:56Z</dcterms:created>
  <dcterms:modified xsi:type="dcterms:W3CDTF">2024-04-04T11:35:53Z</dcterms:modified>
  <cp:category/>
  <cp:version/>
  <cp:contentType/>
  <cp:contentStatus/>
</cp:coreProperties>
</file>